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ick\iCloudDrive\ASSK\Propopzice, výsledky\Květen 24\"/>
    </mc:Choice>
  </mc:AlternateContent>
  <bookViews>
    <workbookView xWindow="240" yWindow="1470" windowWidth="20115" windowHeight="6150"/>
  </bookViews>
  <sheets>
    <sheet name="NÁVRATKA" sheetId="2" r:id="rId1"/>
  </sheets>
  <calcPr calcId="162913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0" i="2"/>
  <c r="F9" i="2"/>
  <c r="F8" i="2"/>
  <c r="F7" i="2"/>
  <c r="F6" i="2"/>
  <c r="T21" i="2" l="1"/>
  <c r="P21" i="2"/>
  <c r="N21" i="2"/>
  <c r="K21" i="2"/>
  <c r="I21" i="2"/>
  <c r="T20" i="2"/>
  <c r="P20" i="2"/>
  <c r="N20" i="2"/>
  <c r="U20" i="2" s="1"/>
  <c r="K20" i="2"/>
  <c r="I20" i="2"/>
  <c r="T19" i="2"/>
  <c r="P19" i="2"/>
  <c r="N19" i="2"/>
  <c r="K19" i="2"/>
  <c r="I19" i="2"/>
  <c r="U19" i="2" s="1"/>
  <c r="T18" i="2"/>
  <c r="P18" i="2"/>
  <c r="N18" i="2"/>
  <c r="K18" i="2"/>
  <c r="I18" i="2"/>
  <c r="T17" i="2"/>
  <c r="P17" i="2"/>
  <c r="N17" i="2"/>
  <c r="K17" i="2"/>
  <c r="I17" i="2"/>
  <c r="T10" i="2"/>
  <c r="P10" i="2"/>
  <c r="N10" i="2"/>
  <c r="K10" i="2"/>
  <c r="I10" i="2"/>
  <c r="T9" i="2"/>
  <c r="P9" i="2"/>
  <c r="N9" i="2"/>
  <c r="K9" i="2"/>
  <c r="I9" i="2"/>
  <c r="T8" i="2"/>
  <c r="P8" i="2"/>
  <c r="N8" i="2"/>
  <c r="K8" i="2"/>
  <c r="I8" i="2"/>
  <c r="T7" i="2"/>
  <c r="P7" i="2"/>
  <c r="N7" i="2"/>
  <c r="K7" i="2"/>
  <c r="I7" i="2"/>
  <c r="T6" i="2"/>
  <c r="P6" i="2"/>
  <c r="N6" i="2"/>
  <c r="K6" i="2"/>
  <c r="I6" i="2"/>
  <c r="U17" i="2" l="1"/>
  <c r="U21" i="2"/>
  <c r="B21" i="2" s="1"/>
  <c r="U18" i="2"/>
  <c r="B19" i="2"/>
  <c r="B20" i="2"/>
  <c r="U6" i="2"/>
  <c r="U7" i="2"/>
  <c r="U8" i="2"/>
  <c r="U9" i="2"/>
  <c r="B9" i="2" s="1"/>
  <c r="U10" i="2"/>
  <c r="B10" i="2" s="1"/>
  <c r="B8" i="2"/>
  <c r="B7" i="2" l="1"/>
  <c r="B6" i="2"/>
  <c r="B17" i="2"/>
  <c r="E14" i="2"/>
  <c r="E3" i="2"/>
  <c r="V10" i="2" s="1"/>
  <c r="B18" i="2"/>
  <c r="V3" i="2" l="1"/>
  <c r="V4" i="2"/>
  <c r="V5" i="2"/>
  <c r="V6" i="2"/>
  <c r="V7" i="2"/>
  <c r="V8" i="2"/>
  <c r="V9" i="2"/>
  <c r="V21" i="2"/>
  <c r="V19" i="2"/>
  <c r="V17" i="2"/>
  <c r="V15" i="2"/>
  <c r="V20" i="2"/>
  <c r="V18" i="2"/>
  <c r="V16" i="2"/>
  <c r="V14" i="2"/>
</calcChain>
</file>

<file path=xl/comments1.xml><?xml version="1.0" encoding="utf-8"?>
<comments xmlns="http://schemas.openxmlformats.org/spreadsheetml/2006/main">
  <authors>
    <author>kabinet</author>
  </authors>
  <commentList>
    <comment ref="E3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<sst xmlns="http://schemas.openxmlformats.org/spreadsheetml/2006/main" count="64" uniqueCount="20">
  <si>
    <t>Škola:</t>
  </si>
  <si>
    <t>bodů</t>
  </si>
  <si>
    <t>Pořadí</t>
  </si>
  <si>
    <t>Příjmení, jméno</t>
  </si>
  <si>
    <t>Ročník</t>
  </si>
  <si>
    <t>60 m</t>
  </si>
  <si>
    <t>Skok vysoký</t>
  </si>
  <si>
    <t>Skok daleký</t>
  </si>
  <si>
    <t>Vrh koulí</t>
  </si>
  <si>
    <t>Hod míčkem</t>
  </si>
  <si>
    <t>1 000 m</t>
  </si>
  <si>
    <t>Body</t>
  </si>
  <si>
    <t>výkon</t>
  </si>
  <si>
    <t>body</t>
  </si>
  <si>
    <t>:</t>
  </si>
  <si>
    <t>STARŠÍ ŽÁCI</t>
  </si>
  <si>
    <t>800 m</t>
  </si>
  <si>
    <t>STARŠÍ ŽÁKYNĚ</t>
  </si>
  <si>
    <t>VZOR ZÁPISU</t>
  </si>
  <si>
    <t>VYPLNĚNOU NÁVRATKU ODEŠLETE DO 9. 5. 2024 NA EMAIL korbel@opava.cz, p.micka@seznam.cz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</si>
</sst>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;[Red]0"/>
    <numFmt numFmtId="165" formatCode="00.00"/>
    <numFmt numFmtId="166" formatCode="0.0;[Red]0.0"/>
    <numFmt numFmtId="167" formatCode="0.00;[Red]0.00"/>
  </numFmts>
  <fonts count="20" x14ac:knownFonts="1">
    <font>
      <sz val="11"/>
      <color theme="1"/>
      <name val="Calibri"/>
      <family val="2"/>
      <charset val="238"/>
      <scheme val="minor"/>
    </font>
    <font>
      <b/>
      <sz val="6"/>
      <name val="Arial CE"/>
      <family val="2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u/>
      <sz val="18"/>
      <name val="Arial CE"/>
      <family val="2"/>
      <charset val="238"/>
    </font>
    <font>
      <b/>
      <u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sz val="12"/>
      <name val="Arial CE"/>
      <family val="2"/>
      <charset val="238"/>
    </font>
    <font>
      <i/>
      <sz val="6"/>
      <name val="Arial CE"/>
      <charset val="238"/>
    </font>
    <font>
      <i/>
      <sz val="8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textRotation="90"/>
    </xf>
    <xf numFmtId="1" fontId="9" fillId="2" borderId="3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textRotation="90"/>
    </xf>
    <xf numFmtId="166" fontId="10" fillId="2" borderId="4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 textRotation="90"/>
    </xf>
    <xf numFmtId="1" fontId="11" fillId="2" borderId="9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textRotation="90"/>
    </xf>
    <xf numFmtId="166" fontId="12" fillId="2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67" fontId="0" fillId="3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49" fontId="0" fillId="3" borderId="12" xfId="0" applyNumberFormat="1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1" fontId="9" fillId="3" borderId="17" xfId="0" applyNumberFormat="1" applyFont="1" applyFill="1" applyBorder="1" applyAlignment="1">
      <alignment vertical="center"/>
    </xf>
    <xf numFmtId="1" fontId="3" fillId="0" borderId="17" xfId="0" applyNumberFormat="1" applyFont="1" applyBorder="1" applyAlignment="1">
      <alignment horizontal="center" vertical="center"/>
    </xf>
    <xf numFmtId="167" fontId="0" fillId="3" borderId="17" xfId="0" applyNumberForma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0" fillId="3" borderId="18" xfId="0" applyNumberFormat="1" applyFill="1" applyBorder="1" applyAlignment="1">
      <alignment horizontal="center"/>
    </xf>
    <xf numFmtId="49" fontId="0" fillId="3" borderId="19" xfId="0" applyNumberFormat="1" applyFill="1" applyBorder="1" applyAlignment="1">
      <alignment horizontal="center"/>
    </xf>
    <xf numFmtId="165" fontId="0" fillId="3" borderId="20" xfId="0" applyNumberForma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/>
    <xf numFmtId="0" fontId="18" fillId="4" borderId="16" xfId="0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vertical="center"/>
    </xf>
    <xf numFmtId="1" fontId="19" fillId="4" borderId="17" xfId="0" applyNumberFormat="1" applyFont="1" applyFill="1" applyBorder="1" applyAlignment="1">
      <alignment horizontal="center" vertical="center"/>
    </xf>
    <xf numFmtId="167" fontId="18" fillId="4" borderId="17" xfId="0" applyNumberFormat="1" applyFont="1" applyFill="1" applyBorder="1" applyAlignment="1">
      <alignment horizontal="center"/>
    </xf>
    <xf numFmtId="164" fontId="18" fillId="4" borderId="17" xfId="0" applyNumberFormat="1" applyFont="1" applyFill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/>
    </xf>
    <xf numFmtId="164" fontId="18" fillId="4" borderId="18" xfId="0" applyNumberFormat="1" applyFont="1" applyFill="1" applyBorder="1" applyAlignment="1">
      <alignment horizontal="center"/>
    </xf>
    <xf numFmtId="49" fontId="18" fillId="4" borderId="19" xfId="0" applyNumberFormat="1" applyFont="1" applyFill="1" applyBorder="1" applyAlignment="1">
      <alignment horizontal="center"/>
    </xf>
    <xf numFmtId="165" fontId="18" fillId="4" borderId="20" xfId="0" applyNumberFormat="1" applyFont="1" applyFill="1" applyBorder="1" applyAlignment="1">
      <alignment horizontal="center"/>
    </xf>
    <xf numFmtId="164" fontId="18" fillId="4" borderId="21" xfId="0" applyNumberFormat="1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25"/>
  <sheetViews>
    <sheetView tabSelected="1" workbookViewId="0">
      <selection activeCell="X6" sqref="X6"/>
    </sheetView>
  </sheetViews>
  <sheetFormatPr defaultRowHeight="15" x14ac:dyDescent="0.25"/>
  <cols>
    <col min="1" max="1" width="2.85546875" customWidth="1"/>
    <col min="2" max="2" width="4" bestFit="1" customWidth="1"/>
    <col min="3" max="3" width="15.5703125" bestFit="1" customWidth="1"/>
    <col min="4" max="4" width="3.85546875" bestFit="1" customWidth="1"/>
    <col min="5" max="5" width="6.42578125" bestFit="1" customWidth="1"/>
    <col min="6" max="6" width="4" bestFit="1" customWidth="1"/>
    <col min="7" max="7" width="1.85546875" bestFit="1" customWidth="1"/>
    <col min="8" max="8" width="6.5703125" customWidth="1"/>
    <col min="9" max="9" width="4" bestFit="1" customWidth="1"/>
    <col min="10" max="10" width="7.28515625" customWidth="1"/>
    <col min="11" max="11" width="7" bestFit="1" customWidth="1"/>
    <col min="12" max="12" width="2.140625" bestFit="1" customWidth="1"/>
    <col min="13" max="13" width="8.85546875" customWidth="1"/>
    <col min="14" max="14" width="4" bestFit="1" customWidth="1"/>
    <col min="15" max="15" width="8.140625" customWidth="1"/>
    <col min="16" max="16" width="4" bestFit="1" customWidth="1"/>
    <col min="17" max="17" width="3.42578125" customWidth="1"/>
    <col min="18" max="18" width="1.5703125" bestFit="1" customWidth="1"/>
    <col min="19" max="19" width="5.5703125" bestFit="1" customWidth="1"/>
    <col min="20" max="20" width="4" bestFit="1" customWidth="1"/>
    <col min="21" max="21" width="5" bestFit="1" customWidth="1"/>
    <col min="22" max="22" width="0" hidden="1" customWidth="1"/>
  </cols>
  <sheetData>
    <row r="1" spans="2:22" ht="15.75" thickBot="1" x14ac:dyDescent="0.3"/>
    <row r="2" spans="2:22" ht="19.5" thickBot="1" x14ac:dyDescent="0.35">
      <c r="B2" s="64" t="s">
        <v>15</v>
      </c>
      <c r="C2" s="65"/>
      <c r="D2" s="65"/>
      <c r="E2" s="65"/>
      <c r="F2" s="66"/>
      <c r="G2" s="67" t="s">
        <v>0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2:22" ht="24" thickBot="1" x14ac:dyDescent="0.3">
      <c r="B3" s="1" t="s">
        <v>0</v>
      </c>
      <c r="C3" s="2"/>
      <c r="D3" s="3"/>
      <c r="E3" s="4">
        <f>LARGE(U6:U10,1)+LARGE(U6:U10,2)+LARGE(U6:U10,3)+LARGE(U6:U10,4)</f>
        <v>0</v>
      </c>
      <c r="F3" s="5"/>
      <c r="G3" s="6"/>
      <c r="H3" s="7" t="s">
        <v>1</v>
      </c>
      <c r="I3" s="8"/>
      <c r="J3" s="8"/>
      <c r="K3" s="8"/>
      <c r="L3" s="9"/>
      <c r="M3" s="8"/>
      <c r="N3" s="8"/>
      <c r="O3" s="8"/>
      <c r="P3" s="8"/>
      <c r="Q3" s="8"/>
      <c r="R3" s="8"/>
      <c r="S3" s="10"/>
      <c r="T3" s="8"/>
      <c r="U3" s="8"/>
      <c r="V3" s="53">
        <f>E3</f>
        <v>0</v>
      </c>
    </row>
    <row r="4" spans="2:22" ht="27.75" x14ac:dyDescent="0.25">
      <c r="B4" s="11" t="s">
        <v>2</v>
      </c>
      <c r="C4" s="12" t="s">
        <v>3</v>
      </c>
      <c r="D4" s="13" t="s">
        <v>4</v>
      </c>
      <c r="E4" s="14" t="s">
        <v>5</v>
      </c>
      <c r="F4" s="15"/>
      <c r="G4" s="16"/>
      <c r="H4" s="17" t="s">
        <v>6</v>
      </c>
      <c r="I4" s="15"/>
      <c r="J4" s="17" t="s">
        <v>7</v>
      </c>
      <c r="K4" s="15"/>
      <c r="L4" s="16"/>
      <c r="M4" s="17" t="s">
        <v>8</v>
      </c>
      <c r="N4" s="15"/>
      <c r="O4" s="17" t="s">
        <v>9</v>
      </c>
      <c r="P4" s="15"/>
      <c r="Q4" s="17" t="s">
        <v>10</v>
      </c>
      <c r="R4" s="18"/>
      <c r="S4" s="18"/>
      <c r="T4" s="15"/>
      <c r="U4" s="19" t="s">
        <v>11</v>
      </c>
      <c r="V4" s="53">
        <f>E3</f>
        <v>0</v>
      </c>
    </row>
    <row r="5" spans="2:22" x14ac:dyDescent="0.25">
      <c r="B5" s="20"/>
      <c r="C5" s="21"/>
      <c r="D5" s="22"/>
      <c r="E5" s="23" t="s">
        <v>12</v>
      </c>
      <c r="F5" s="24" t="s">
        <v>13</v>
      </c>
      <c r="G5" s="25"/>
      <c r="H5" s="24" t="s">
        <v>12</v>
      </c>
      <c r="I5" s="24" t="s">
        <v>13</v>
      </c>
      <c r="J5" s="24" t="s">
        <v>12</v>
      </c>
      <c r="K5" s="24" t="s">
        <v>13</v>
      </c>
      <c r="L5" s="25"/>
      <c r="M5" s="24" t="s">
        <v>12</v>
      </c>
      <c r="N5" s="24" t="s">
        <v>13</v>
      </c>
      <c r="O5" s="24" t="s">
        <v>12</v>
      </c>
      <c r="P5" s="24" t="s">
        <v>13</v>
      </c>
      <c r="Q5" s="26" t="s">
        <v>12</v>
      </c>
      <c r="R5" s="27"/>
      <c r="S5" s="28"/>
      <c r="T5" s="24" t="s">
        <v>13</v>
      </c>
      <c r="U5" s="29"/>
      <c r="V5" s="53">
        <f>E3</f>
        <v>0</v>
      </c>
    </row>
    <row r="6" spans="2:22" x14ac:dyDescent="0.25">
      <c r="B6" s="30">
        <f>IF(U6&lt;&gt;0,+RANK(U6,U$5:U$105,0),0)</f>
        <v>0</v>
      </c>
      <c r="C6" s="31"/>
      <c r="D6" s="32"/>
      <c r="E6" s="33"/>
      <c r="F6" s="34">
        <f>IF(AND(E6&gt;0,E6&lt;11.3),INT(58.015*(11.5-E6)^1.81),0)</f>
        <v>0</v>
      </c>
      <c r="G6" s="35"/>
      <c r="H6" s="33"/>
      <c r="I6" s="34">
        <f>IF(H6&lt;&gt;0,INT(0.8465*((H6*100)-75)^1.42),0)</f>
        <v>0</v>
      </c>
      <c r="J6" s="33"/>
      <c r="K6" s="34">
        <f>IF(J6&lt;&gt;0,INT(0.14354*((J6*100)-220)^1.4),0)</f>
        <v>0</v>
      </c>
      <c r="L6" s="35"/>
      <c r="M6" s="33"/>
      <c r="N6" s="34">
        <f>IF(AND(M6&gt;1.53,M6&lt;&gt;"N"),INT(51.39*(M6-1.5)^1.05),0)</f>
        <v>0</v>
      </c>
      <c r="O6" s="33"/>
      <c r="P6" s="34">
        <f>IF(AND(O6&gt;10.15,O6&lt;&gt;"N"),INT(5.33*(O6-10)^1.1),0)</f>
        <v>0</v>
      </c>
      <c r="Q6" s="36"/>
      <c r="R6" s="37" t="s">
        <v>14</v>
      </c>
      <c r="S6" s="38"/>
      <c r="T6" s="34">
        <f>IF(AND(305.5&gt;60*Q6+S6,Q6&gt;0),INT(0.08713*(305.5-(60*Q6+S6))^1.85),0)</f>
        <v>0</v>
      </c>
      <c r="U6" s="39">
        <f>SUM(F6,I6,K6,N6,P6,T6)</f>
        <v>0</v>
      </c>
      <c r="V6" s="53">
        <f>E3</f>
        <v>0</v>
      </c>
    </row>
    <row r="7" spans="2:22" x14ac:dyDescent="0.25">
      <c r="B7" s="30">
        <f>IF(U7&lt;&gt;0,+RANK(U7,U$5:U$105,0),0)</f>
        <v>0</v>
      </c>
      <c r="C7" s="31"/>
      <c r="D7" s="32"/>
      <c r="E7" s="33"/>
      <c r="F7" s="34">
        <f>IF(AND(E7&gt;0,E7&lt;11.3),INT(58.015*(11.5-E7)^1.81),0)</f>
        <v>0</v>
      </c>
      <c r="G7" s="35"/>
      <c r="H7" s="33"/>
      <c r="I7" s="34">
        <f>IF(H7&lt;&gt;0,INT(0.8465*((H7*100)-75)^1.42),0)</f>
        <v>0</v>
      </c>
      <c r="J7" s="33"/>
      <c r="K7" s="34">
        <f>IF(J7&lt;&gt;0,INT(0.14354*((J7*100)-220)^1.4),0)</f>
        <v>0</v>
      </c>
      <c r="L7" s="35"/>
      <c r="M7" s="33"/>
      <c r="N7" s="34">
        <f>IF(AND(M7&gt;1.53,M7&lt;&gt;"N"),INT(51.39*(M7-1.5)^1.05),0)</f>
        <v>0</v>
      </c>
      <c r="O7" s="33"/>
      <c r="P7" s="34">
        <f>IF(AND(O7&gt;10.15,O7&lt;&gt;"N"),INT(5.33*(O7-10)^1.1),0)</f>
        <v>0</v>
      </c>
      <c r="Q7" s="36"/>
      <c r="R7" s="37" t="s">
        <v>14</v>
      </c>
      <c r="S7" s="38"/>
      <c r="T7" s="34">
        <f>IF(AND(305.5&gt;60*Q7+S7,Q7&gt;0),INT(0.08713*(305.5-(60*Q7+S7))^1.85),0)</f>
        <v>0</v>
      </c>
      <c r="U7" s="39">
        <f>SUM(F7,I7,K7,N7,P7,T7)</f>
        <v>0</v>
      </c>
      <c r="V7" s="53">
        <f>E3</f>
        <v>0</v>
      </c>
    </row>
    <row r="8" spans="2:22" x14ac:dyDescent="0.25">
      <c r="B8" s="30">
        <f>IF(U8&lt;&gt;0,+RANK(U8,U$5:U$105,0),0)</f>
        <v>0</v>
      </c>
      <c r="C8" s="31"/>
      <c r="D8" s="32"/>
      <c r="E8" s="33"/>
      <c r="F8" s="34">
        <f>IF(AND(E8&gt;0,E8&lt;11.3),INT(58.015*(11.5-E8)^1.81),0)</f>
        <v>0</v>
      </c>
      <c r="G8" s="35"/>
      <c r="H8" s="33"/>
      <c r="I8" s="34">
        <f>IF(H8&lt;&gt;0,INT(0.8465*((H8*100)-75)^1.42),0)</f>
        <v>0</v>
      </c>
      <c r="J8" s="33"/>
      <c r="K8" s="34">
        <f>IF(J8&lt;&gt;0,INT(0.14354*((J8*100)-220)^1.4),0)</f>
        <v>0</v>
      </c>
      <c r="L8" s="35"/>
      <c r="M8" s="33"/>
      <c r="N8" s="34">
        <f>IF(AND(M8&gt;1.53,M8&lt;&gt;"N"),INT(51.39*(M8-1.5)^1.05),0)</f>
        <v>0</v>
      </c>
      <c r="O8" s="33"/>
      <c r="P8" s="34">
        <f>IF(AND(O8&gt;10.15,O8&lt;&gt;"N"),INT(5.33*(O8-10)^1.1),0)</f>
        <v>0</v>
      </c>
      <c r="Q8" s="36"/>
      <c r="R8" s="37" t="s">
        <v>14</v>
      </c>
      <c r="S8" s="38"/>
      <c r="T8" s="34">
        <f>IF(AND(305.5&gt;60*Q8+S8,Q8&gt;0),INT(0.08713*(305.5-(60*Q8+S8))^1.85),0)</f>
        <v>0</v>
      </c>
      <c r="U8" s="39">
        <f>SUM(F8,I8,K8,N8,P8,T8)</f>
        <v>0</v>
      </c>
      <c r="V8" s="53">
        <f>E3</f>
        <v>0</v>
      </c>
    </row>
    <row r="9" spans="2:22" x14ac:dyDescent="0.25">
      <c r="B9" s="30">
        <f>IF(U9&lt;&gt;0,+RANK(U9,U$5:U$105,0),0)</f>
        <v>0</v>
      </c>
      <c r="C9" s="31"/>
      <c r="D9" s="32"/>
      <c r="E9" s="33"/>
      <c r="F9" s="34">
        <f>IF(AND(E9&gt;0,E9&lt;11.3),INT(58.015*(11.5-E9)^1.81),0)</f>
        <v>0</v>
      </c>
      <c r="G9" s="35"/>
      <c r="H9" s="33"/>
      <c r="I9" s="34">
        <f>IF(H9&lt;&gt;0,INT(0.8465*((H9*100)-75)^1.42),0)</f>
        <v>0</v>
      </c>
      <c r="J9" s="33"/>
      <c r="K9" s="34">
        <f>IF(J9&lt;&gt;0,INT(0.14354*((J9*100)-220)^1.4),0)</f>
        <v>0</v>
      </c>
      <c r="L9" s="35"/>
      <c r="M9" s="33"/>
      <c r="N9" s="34">
        <f>IF(AND(M9&gt;1.53,M9&lt;&gt;"N"),INT(51.39*(M9-1.5)^1.05),0)</f>
        <v>0</v>
      </c>
      <c r="O9" s="33"/>
      <c r="P9" s="34">
        <f>IF(AND(O9&gt;10.15,O9&lt;&gt;"N"),INT(5.33*(O9-10)^1.1),0)</f>
        <v>0</v>
      </c>
      <c r="Q9" s="36"/>
      <c r="R9" s="37" t="s">
        <v>14</v>
      </c>
      <c r="S9" s="38"/>
      <c r="T9" s="34">
        <f>IF(AND(305.5&gt;60*Q9+S9,Q9&gt;0),INT(0.08713*(305.5-(60*Q9+S9))^1.85),0)</f>
        <v>0</v>
      </c>
      <c r="U9" s="39">
        <f>SUM(F9,I9,K9,N9,P9,T9)</f>
        <v>0</v>
      </c>
      <c r="V9" s="53">
        <f>E3</f>
        <v>0</v>
      </c>
    </row>
    <row r="10" spans="2:22" ht="15.75" thickBot="1" x14ac:dyDescent="0.3">
      <c r="B10" s="40">
        <f>IF(U10&lt;&gt;0,+RANK(U10,U$5:U$105,0),0)</f>
        <v>0</v>
      </c>
      <c r="C10" s="41"/>
      <c r="D10" s="42"/>
      <c r="E10" s="43"/>
      <c r="F10" s="44">
        <f>IF(AND(E10&gt;0,E10&lt;11.3),INT(58.015*(11.5-E10)^1.81),0)</f>
        <v>0</v>
      </c>
      <c r="G10" s="45"/>
      <c r="H10" s="43"/>
      <c r="I10" s="44">
        <f>IF(H10&lt;&gt;0,INT(0.8465*((H10*100)-75)^1.42),0)</f>
        <v>0</v>
      </c>
      <c r="J10" s="43"/>
      <c r="K10" s="44">
        <f>IF(J10&lt;&gt;0,INT(0.14354*((J10*100)-220)^1.4),0)</f>
        <v>0</v>
      </c>
      <c r="L10" s="45"/>
      <c r="M10" s="43"/>
      <c r="N10" s="44">
        <f>IF(AND(M10&gt;1.53,M10&lt;&gt;"N"),INT(51.39*(M10-1.5)^1.05),0)</f>
        <v>0</v>
      </c>
      <c r="O10" s="43"/>
      <c r="P10" s="44">
        <f>IF(AND(O10&gt;10.15,O10&lt;&gt;"N"),INT(5.33*(O10-10)^1.1),0)</f>
        <v>0</v>
      </c>
      <c r="Q10" s="46"/>
      <c r="R10" s="47" t="s">
        <v>14</v>
      </c>
      <c r="S10" s="48"/>
      <c r="T10" s="44">
        <f>IF(AND(305.5&gt;60*Q10+S10,Q10&gt;0),INT(0.08713*(305.5-(60*Q10+S10))^1.85),0)</f>
        <v>0</v>
      </c>
      <c r="U10" s="49">
        <f>SUM(F10,I10,K10,N10,P10,T10)</f>
        <v>0</v>
      </c>
      <c r="V10" s="53">
        <f>E3</f>
        <v>0</v>
      </c>
    </row>
    <row r="11" spans="2:22" ht="15.75" thickBot="1" x14ac:dyDescent="0.3">
      <c r="B11" s="54"/>
      <c r="C11" s="55" t="s">
        <v>18</v>
      </c>
      <c r="D11" s="56">
        <v>2008</v>
      </c>
      <c r="E11" s="57">
        <v>7.45</v>
      </c>
      <c r="F11" s="58"/>
      <c r="G11" s="59"/>
      <c r="H11" s="57">
        <v>1.65</v>
      </c>
      <c r="I11" s="58"/>
      <c r="J11" s="57">
        <v>5.42</v>
      </c>
      <c r="K11" s="58"/>
      <c r="L11" s="59"/>
      <c r="M11" s="57">
        <v>10.25</v>
      </c>
      <c r="N11" s="58"/>
      <c r="O11" s="57">
        <v>64.12</v>
      </c>
      <c r="P11" s="58"/>
      <c r="Q11" s="60">
        <v>3</v>
      </c>
      <c r="R11" s="61" t="s">
        <v>14</v>
      </c>
      <c r="S11" s="62">
        <v>15.25</v>
      </c>
      <c r="T11" s="58"/>
      <c r="U11" s="63"/>
      <c r="V11" s="53"/>
    </row>
    <row r="12" spans="2:22" ht="15.75" thickBot="1" x14ac:dyDescent="0.3"/>
    <row r="13" spans="2:22" ht="19.5" thickBot="1" x14ac:dyDescent="0.35">
      <c r="B13" s="64" t="s">
        <v>17</v>
      </c>
      <c r="C13" s="65"/>
      <c r="D13" s="65"/>
      <c r="E13" s="65"/>
      <c r="F13" s="66"/>
    </row>
    <row r="14" spans="2:22" ht="24" thickBot="1" x14ac:dyDescent="0.3">
      <c r="B14" s="1" t="s">
        <v>0</v>
      </c>
      <c r="C14" s="2"/>
      <c r="D14" s="50"/>
      <c r="E14" s="4">
        <f>LARGE(U17:U21,1)+LARGE(U17:U21,2)+LARGE(U17:U21,3)+LARGE(U17:U21,4)</f>
        <v>0</v>
      </c>
      <c r="F14" s="51"/>
      <c r="G14" s="52"/>
      <c r="H14" s="7" t="s">
        <v>1</v>
      </c>
      <c r="I14" s="8"/>
      <c r="J14" s="8"/>
      <c r="K14" s="8"/>
      <c r="L14" s="9"/>
      <c r="M14" s="8"/>
      <c r="N14" s="8"/>
      <c r="O14" s="8"/>
      <c r="P14" s="8"/>
      <c r="Q14" s="8"/>
      <c r="R14" s="8"/>
      <c r="S14" s="10"/>
      <c r="T14" s="8"/>
      <c r="U14" s="8"/>
      <c r="V14" s="53">
        <f>E14</f>
        <v>0</v>
      </c>
    </row>
    <row r="15" spans="2:22" ht="27.75" x14ac:dyDescent="0.25">
      <c r="B15" s="11" t="s">
        <v>2</v>
      </c>
      <c r="C15" s="12" t="s">
        <v>3</v>
      </c>
      <c r="D15" s="13" t="s">
        <v>4</v>
      </c>
      <c r="E15" s="17" t="s">
        <v>5</v>
      </c>
      <c r="F15" s="15"/>
      <c r="G15" s="18"/>
      <c r="H15" s="17" t="s">
        <v>6</v>
      </c>
      <c r="I15" s="15"/>
      <c r="J15" s="17" t="s">
        <v>7</v>
      </c>
      <c r="K15" s="15"/>
      <c r="L15" s="16"/>
      <c r="M15" s="17" t="s">
        <v>8</v>
      </c>
      <c r="N15" s="15"/>
      <c r="O15" s="17" t="s">
        <v>9</v>
      </c>
      <c r="P15" s="15"/>
      <c r="Q15" s="17" t="s">
        <v>16</v>
      </c>
      <c r="R15" s="18"/>
      <c r="S15" s="18"/>
      <c r="T15" s="15"/>
      <c r="U15" s="19" t="s">
        <v>11</v>
      </c>
      <c r="V15" s="53">
        <f>E14</f>
        <v>0</v>
      </c>
    </row>
    <row r="16" spans="2:22" x14ac:dyDescent="0.25">
      <c r="B16" s="20"/>
      <c r="C16" s="21"/>
      <c r="D16" s="22"/>
      <c r="E16" s="24" t="s">
        <v>12</v>
      </c>
      <c r="F16" s="24" t="s">
        <v>13</v>
      </c>
      <c r="G16" s="24"/>
      <c r="H16" s="24" t="s">
        <v>12</v>
      </c>
      <c r="I16" s="24" t="s">
        <v>13</v>
      </c>
      <c r="J16" s="24" t="s">
        <v>12</v>
      </c>
      <c r="K16" s="24" t="s">
        <v>13</v>
      </c>
      <c r="L16" s="25"/>
      <c r="M16" s="24" t="s">
        <v>12</v>
      </c>
      <c r="N16" s="24" t="s">
        <v>13</v>
      </c>
      <c r="O16" s="24" t="s">
        <v>12</v>
      </c>
      <c r="P16" s="24" t="s">
        <v>13</v>
      </c>
      <c r="Q16" s="26" t="s">
        <v>12</v>
      </c>
      <c r="R16" s="27"/>
      <c r="S16" s="28"/>
      <c r="T16" s="24" t="s">
        <v>13</v>
      </c>
      <c r="U16" s="29"/>
      <c r="V16" s="53">
        <f>E14</f>
        <v>0</v>
      </c>
    </row>
    <row r="17" spans="2:22" x14ac:dyDescent="0.25">
      <c r="B17" s="30">
        <f>IF(U17&lt;&gt;0,+RANK(U17,U$5:U$113,0),0)</f>
        <v>0</v>
      </c>
      <c r="C17" s="31"/>
      <c r="D17" s="32"/>
      <c r="E17" s="33"/>
      <c r="F17" s="34">
        <f>IF(AND(E17&gt;0,E17&lt;12.7),INT(46.0849*(13-E17)^1.81),0)</f>
        <v>0</v>
      </c>
      <c r="G17" s="34"/>
      <c r="H17" s="33"/>
      <c r="I17" s="34">
        <f>IF(H17&lt;&gt;0,INT(1.84523*((H17*100)-75)^1.348),0)</f>
        <v>0</v>
      </c>
      <c r="J17" s="33"/>
      <c r="K17" s="34">
        <f>IF(J17&lt;&gt;0,INT(0.188807*((J17*100)-210)^1.41),0)</f>
        <v>0</v>
      </c>
      <c r="L17" s="35"/>
      <c r="M17" s="33"/>
      <c r="N17" s="34">
        <f>IF(AND(M17&gt;1.53,M17&lt;&gt;"N"),INT(56.0211*(M17-1.5)^1.05),0)</f>
        <v>0</v>
      </c>
      <c r="O17" s="33"/>
      <c r="P17" s="34">
        <f>IF(AND(O17&gt;8.15,O17&lt;&gt;"N"),INT(7.86*(O17-8)^1.1),0)</f>
        <v>0</v>
      </c>
      <c r="Q17" s="36"/>
      <c r="R17" s="37" t="s">
        <v>14</v>
      </c>
      <c r="S17" s="38"/>
      <c r="T17" s="34">
        <f>IF(AND(60*Q17+S17&lt;254,Q17&gt;0),INT(0.11193*(254-(60*Q17+S17))^1.88),0)</f>
        <v>0</v>
      </c>
      <c r="U17" s="39">
        <f>SUM(F17,I17,K17,N17,P17,T17)</f>
        <v>0</v>
      </c>
      <c r="V17" s="53">
        <f>E14</f>
        <v>0</v>
      </c>
    </row>
    <row r="18" spans="2:22" x14ac:dyDescent="0.25">
      <c r="B18" s="30">
        <f>IF(U18&lt;&gt;0,+RANK(U18,U$5:U$113,0),0)</f>
        <v>0</v>
      </c>
      <c r="C18" s="31"/>
      <c r="D18" s="32"/>
      <c r="E18" s="33"/>
      <c r="F18" s="34">
        <f>IF(AND(E18&gt;0,E18&lt;12.7),INT(46.0849*(13-E18)^1.81),0)</f>
        <v>0</v>
      </c>
      <c r="G18" s="34"/>
      <c r="H18" s="33"/>
      <c r="I18" s="34">
        <f>IF(H18&lt;&gt;0,INT(1.84523*((H18*100)-75)^1.348),0)</f>
        <v>0</v>
      </c>
      <c r="J18" s="33"/>
      <c r="K18" s="34">
        <f>IF(J18&lt;&gt;0,INT(0.188807*((J18*100)-210)^1.41),0)</f>
        <v>0</v>
      </c>
      <c r="L18" s="35"/>
      <c r="M18" s="33"/>
      <c r="N18" s="34">
        <f>IF(AND(M18&gt;1.53,M18&lt;&gt;"N"),INT(56.0211*(M18-1.5)^1.05),0)</f>
        <v>0</v>
      </c>
      <c r="O18" s="33"/>
      <c r="P18" s="34">
        <f>IF(AND(O18&gt;8.15,O18&lt;&gt;"N"),INT(7.86*(O18-8)^1.1),0)</f>
        <v>0</v>
      </c>
      <c r="Q18" s="36"/>
      <c r="R18" s="37" t="s">
        <v>14</v>
      </c>
      <c r="S18" s="38"/>
      <c r="T18" s="34">
        <f>IF(AND(60*Q18+S18&lt;254,Q18&gt;0),INT(0.11193*(254-(60*Q18+S18))^1.88),0)</f>
        <v>0</v>
      </c>
      <c r="U18" s="39">
        <f>SUM(F18,I18,K18,N18,P18,T18)</f>
        <v>0</v>
      </c>
      <c r="V18" s="53">
        <f>E14</f>
        <v>0</v>
      </c>
    </row>
    <row r="19" spans="2:22" x14ac:dyDescent="0.25">
      <c r="B19" s="30">
        <f>IF(U19&lt;&gt;0,+RANK(U19,U$5:U$113,0),0)</f>
        <v>0</v>
      </c>
      <c r="C19" s="31"/>
      <c r="D19" s="32"/>
      <c r="E19" s="33"/>
      <c r="F19" s="34">
        <f>IF(AND(E19&gt;0,E19&lt;12.7),INT(46.0849*(13-E19)^1.81),0)</f>
        <v>0</v>
      </c>
      <c r="G19" s="34"/>
      <c r="H19" s="33"/>
      <c r="I19" s="34">
        <f>IF(H19&lt;&gt;0,INT(1.84523*((H19*100)-75)^1.348),0)</f>
        <v>0</v>
      </c>
      <c r="J19" s="33"/>
      <c r="K19" s="34">
        <f>IF(J19&lt;&gt;0,INT(0.188807*((J19*100)-210)^1.41),0)</f>
        <v>0</v>
      </c>
      <c r="L19" s="35"/>
      <c r="M19" s="33"/>
      <c r="N19" s="34">
        <f>IF(AND(M19&gt;1.53,M19&lt;&gt;"N"),INT(56.0211*(M19-1.5)^1.05),0)</f>
        <v>0</v>
      </c>
      <c r="O19" s="33"/>
      <c r="P19" s="34">
        <f>IF(AND(O19&gt;8.15,O19&lt;&gt;"N"),INT(7.86*(O19-8)^1.1),0)</f>
        <v>0</v>
      </c>
      <c r="Q19" s="36"/>
      <c r="R19" s="37" t="s">
        <v>14</v>
      </c>
      <c r="S19" s="38"/>
      <c r="T19" s="34">
        <f>IF(AND(60*Q19+S19&lt;254,Q19&gt;0),INT(0.11193*(254-(60*Q19+S19))^1.88),0)</f>
        <v>0</v>
      </c>
      <c r="U19" s="39">
        <f>SUM(F19,I19,K19,N19,P19,T19)</f>
        <v>0</v>
      </c>
      <c r="V19" s="53">
        <f>E14</f>
        <v>0</v>
      </c>
    </row>
    <row r="20" spans="2:22" x14ac:dyDescent="0.25">
      <c r="B20" s="30">
        <f>IF(U20&lt;&gt;0,+RANK(U20,U$5:U$113,0),0)</f>
        <v>0</v>
      </c>
      <c r="C20" s="31"/>
      <c r="D20" s="32"/>
      <c r="E20" s="33"/>
      <c r="F20" s="34">
        <f>IF(AND(E20&gt;0,E20&lt;12.7),INT(46.0849*(13-E20)^1.81),0)</f>
        <v>0</v>
      </c>
      <c r="G20" s="34"/>
      <c r="H20" s="33"/>
      <c r="I20" s="34">
        <f>IF(H20&lt;&gt;0,INT(1.84523*((H20*100)-75)^1.348),0)</f>
        <v>0</v>
      </c>
      <c r="J20" s="33"/>
      <c r="K20" s="34">
        <f>IF(J20&lt;&gt;0,INT(0.188807*((J20*100)-210)^1.41),0)</f>
        <v>0</v>
      </c>
      <c r="L20" s="35"/>
      <c r="M20" s="33"/>
      <c r="N20" s="34">
        <f>IF(AND(M20&gt;1.53,M20&lt;&gt;"N"),INT(56.0211*(M20-1.5)^1.05),0)</f>
        <v>0</v>
      </c>
      <c r="O20" s="33"/>
      <c r="P20" s="34">
        <f>IF(AND(O20&gt;8.15,O20&lt;&gt;"N"),INT(7.86*(O20-8)^1.1),0)</f>
        <v>0</v>
      </c>
      <c r="Q20" s="36"/>
      <c r="R20" s="37" t="s">
        <v>14</v>
      </c>
      <c r="S20" s="38"/>
      <c r="T20" s="34">
        <f>IF(AND(60*Q20+S20&lt;254,Q20&gt;0),INT(0.11193*(254-(60*Q20+S20))^1.88),0)</f>
        <v>0</v>
      </c>
      <c r="U20" s="39">
        <f>SUM(F20,I20,K20,N20,P20,T20)</f>
        <v>0</v>
      </c>
      <c r="V20" s="53">
        <f>E14</f>
        <v>0</v>
      </c>
    </row>
    <row r="21" spans="2:22" ht="15.75" thickBot="1" x14ac:dyDescent="0.3">
      <c r="B21" s="40">
        <f>IF(U21&lt;&gt;0,+RANK(U21,U$5:U$113,0),0)</f>
        <v>0</v>
      </c>
      <c r="C21" s="41"/>
      <c r="D21" s="42"/>
      <c r="E21" s="43"/>
      <c r="F21" s="44">
        <f>IF(AND(E21&gt;0,E21&lt;12.7),INT(46.0849*(13-E21)^1.81),0)</f>
        <v>0</v>
      </c>
      <c r="G21" s="44"/>
      <c r="H21" s="43"/>
      <c r="I21" s="44">
        <f>IF(H21&lt;&gt;0,INT(1.84523*((H21*100)-75)^1.348),0)</f>
        <v>0</v>
      </c>
      <c r="J21" s="43"/>
      <c r="K21" s="44">
        <f>IF(J21&lt;&gt;0,INT(0.188807*((J21*100)-210)^1.41),0)</f>
        <v>0</v>
      </c>
      <c r="L21" s="45"/>
      <c r="M21" s="43"/>
      <c r="N21" s="44">
        <f>IF(AND(M21&gt;1.53,M21&lt;&gt;"N"),INT(56.0211*(M21-1.5)^1.05),0)</f>
        <v>0</v>
      </c>
      <c r="O21" s="43"/>
      <c r="P21" s="44">
        <f>IF(AND(O21&gt;8.15,O21&lt;&gt;"N"),INT(7.86*(O21-8)^1.1),0)</f>
        <v>0</v>
      </c>
      <c r="Q21" s="46"/>
      <c r="R21" s="47" t="s">
        <v>14</v>
      </c>
      <c r="S21" s="48"/>
      <c r="T21" s="44">
        <f>IF(AND(60*Q21+S21&lt;254,Q21&gt;0),INT(0.11193*(254-(60*Q21+S21))^1.88),0)</f>
        <v>0</v>
      </c>
      <c r="U21" s="49">
        <f>SUM(F21,I21,K21,N21,P21,T21)</f>
        <v>0</v>
      </c>
      <c r="V21" s="53">
        <f>E14</f>
        <v>0</v>
      </c>
    </row>
    <row r="23" spans="2:22" x14ac:dyDescent="0.25">
      <c r="C23" s="69" t="s">
        <v>19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22" x14ac:dyDescent="0.25"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2:22" x14ac:dyDescent="0.25"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</sheetData>
  <mergeCells count="4">
    <mergeCell ref="B2:F2"/>
    <mergeCell ref="B13:F13"/>
    <mergeCell ref="G2:U2"/>
    <mergeCell ref="C23:S25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NÁVRATKA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Korbel</dc:creator>
  <cp:lastModifiedBy>Petr Mička</cp:lastModifiedBy>
  <dcterms:created xsi:type="dcterms:W3CDTF">2017-09-04T08:20:48Z</dcterms:created>
  <dcterms:modified xsi:type="dcterms:W3CDTF">2024-04-14T20:07:44Z</dcterms:modified>
</cp:coreProperties>
</file>